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95" yWindow="570" windowWidth="14400" windowHeight="8145"/>
  </bookViews>
  <sheets>
    <sheet name="Доходы" sheetId="2" r:id="rId1"/>
    <sheet name="Лист1" sheetId="4" r:id="rId2"/>
  </sheets>
  <definedNames>
    <definedName name="_xlnm._FilterDatabase" localSheetId="0" hidden="1">Доходы!$A$6:$F$87</definedName>
    <definedName name="_xlnm.Print_Titles" localSheetId="0">Доходы!$5:$6</definedName>
    <definedName name="_xlnm.Print_Area" localSheetId="0">Доходы!$A$1:$E$90</definedName>
  </definedNames>
  <calcPr calcId="125725"/>
</workbook>
</file>

<file path=xl/calcChain.xml><?xml version="1.0" encoding="utf-8"?>
<calcChain xmlns="http://schemas.openxmlformats.org/spreadsheetml/2006/main">
  <c r="E61" i="2"/>
  <c r="E60" s="1"/>
  <c r="D60"/>
  <c r="E64"/>
  <c r="E63" s="1"/>
  <c r="D64"/>
  <c r="D63" s="1"/>
  <c r="D87" l="1"/>
  <c r="E57"/>
  <c r="E56" s="1"/>
  <c r="E53" s="1"/>
  <c r="E59"/>
  <c r="E58" s="1"/>
  <c r="E55"/>
  <c r="D55"/>
  <c r="D54" s="1"/>
  <c r="E17"/>
  <c r="D17"/>
  <c r="E16"/>
  <c r="D16"/>
  <c r="E15"/>
  <c r="D15"/>
  <c r="E14"/>
  <c r="D14"/>
  <c r="E11"/>
  <c r="E10" s="1"/>
  <c r="D11"/>
  <c r="D86"/>
  <c r="D82"/>
  <c r="D81" s="1"/>
  <c r="D79"/>
  <c r="D77"/>
  <c r="D69"/>
  <c r="D67"/>
  <c r="D61"/>
  <c r="D58"/>
  <c r="D56"/>
  <c r="D46"/>
  <c r="D44"/>
  <c r="D41"/>
  <c r="D38"/>
  <c r="D35"/>
  <c r="D30" s="1"/>
  <c r="D28" s="1"/>
  <c r="D25"/>
  <c r="D22"/>
  <c r="D18"/>
  <c r="D10"/>
  <c r="E86"/>
  <c r="E82"/>
  <c r="E81" s="1"/>
  <c r="E79"/>
  <c r="E77"/>
  <c r="E69"/>
  <c r="E67"/>
  <c r="E54"/>
  <c r="E46"/>
  <c r="E44"/>
  <c r="E41"/>
  <c r="E38"/>
  <c r="E35"/>
  <c r="E30" s="1"/>
  <c r="E28" s="1"/>
  <c r="E25"/>
  <c r="E22"/>
  <c r="E18"/>
  <c r="E89"/>
  <c r="E88" s="1"/>
  <c r="D89"/>
  <c r="D88" s="1"/>
  <c r="E13" l="1"/>
  <c r="E12" s="1"/>
  <c r="D13"/>
  <c r="D12" s="1"/>
  <c r="D9" s="1"/>
  <c r="E85"/>
  <c r="D85"/>
  <c r="D53"/>
  <c r="D66"/>
  <c r="E66"/>
  <c r="E9"/>
  <c r="E52" l="1"/>
  <c r="E51" s="1"/>
  <c r="E7" s="1"/>
  <c r="D52"/>
  <c r="D51" s="1"/>
  <c r="D7" s="1"/>
</calcChain>
</file>

<file path=xl/sharedStrings.xml><?xml version="1.0" encoding="utf-8"?>
<sst xmlns="http://schemas.openxmlformats.org/spreadsheetml/2006/main" count="176" uniqueCount="166">
  <si>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</si>
  <si>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</si>
  <si>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</si>
  <si>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</si>
  <si>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</si>
  <si>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</si>
  <si>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</si>
  <si>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</si>
  <si>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</si>
  <si>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</si>
  <si>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</si>
  <si>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</si>
  <si>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</si>
  <si>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</si>
  <si>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</si>
  <si>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</si>
  <si>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</si>
  <si>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</si>
  <si>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</si>
  <si>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</si>
  <si>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</si>
  <si>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</si>
  <si>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</si>
  <si>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</si>
  <si>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</si>
  <si>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</si>
  <si>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000 1 11 07000 00 0000 120</t>
  </si>
  <si>
    <t>000 1 11 09000 00 0000 120</t>
  </si>
  <si>
    <t>000 1 12 00000 00 0000 000</t>
  </si>
  <si>
    <t>000 1 12 01000 01 0000 120</t>
  </si>
  <si>
    <t>000 1 13 01000 00 0000 130</t>
  </si>
  <si>
    <t>000 1 13 02000 00 0000 130</t>
  </si>
  <si>
    <t>000 1 14 00000 00 0000 000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</si>
  <si>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</si>
  <si>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</si>
  <si>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</si>
  <si>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</si>
  <si>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</si>
  <si>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</si>
  <si>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</si>
  <si>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</si>
  <si>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</si>
  <si>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</si>
  <si>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</si>
  <si>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</si>
  <si>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</si>
  <si>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</si>
  <si>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</si>
  <si>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</si>
  <si>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</si>
  <si>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</si>
  <si>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</si>
  <si>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</si>
  <si>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</si>
  <si>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</si>
  <si>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</si>
  <si>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</si>
  <si>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</si>
  <si>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</si>
  <si>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</si>
  <si>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</si>
  <si>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</si>
  <si>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</si>
  <si>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</si>
  <si>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</si>
  <si>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</si>
  <si>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</si>
  <si>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000 1 16 01000 00 0000 140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</si>
  <si>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</si>
  <si>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</si>
  <si>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</si>
  <si>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</si>
  <si>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</si>
  <si>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</si>
  <si>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</si>
  <si>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</si>
  <si>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000 2 02 30024 00 0000 150</t>
  </si>
  <si>
    <t>000 2 02 25466 00 0000 150</t>
  </si>
  <si>
    <t>000 2 02 25466 04 0000 150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</si>
  <si>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</si>
  <si>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</si>
  <si>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000 2 02 40000 00 0000 150</t>
  </si>
  <si>
    <t>Иные межбюджетные трансферты</t>
  </si>
  <si>
    <t>Платежи, уплачиваемые в целях возмещения вреда</t>
  </si>
  <si>
    <t>000 1 16 11000 00 0000 140</t>
  </si>
  <si>
    <t>000 2 02 35120 00 0000 150</t>
  </si>
  <si>
    <t>000 2 02 35120 04 0000 150</t>
  </si>
  <si>
    <t>000 2 02 45303 04 0000 150</t>
  </si>
  <si>
    <t>000 2 02 45303 00 0000 150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</si>
  <si>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</si>
  <si>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</si>
  <si>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</si>
  <si>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</si>
  <si>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</si>
  <si>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</si>
  <si>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</si>
  <si>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</si>
  <si>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</si>
  <si>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</si>
  <si>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</si>
  <si>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</si>
  <si>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</si>
  <si>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</si>
  <si>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</si>
  <si>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</si>
  <si>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</si>
  <si>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</si>
  <si>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</si>
  <si>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</si>
  <si>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</si>
  <si>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</si>
  <si>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</si>
  <si>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</si>
  <si>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</si>
  <si>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</si>
  <si>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</si>
  <si>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</si>
  <si>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</si>
  <si>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</si>
  <si>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</si>
  <si>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</si>
  <si>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</si>
  <si>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</si>
  <si>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</si>
  <si>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</si>
  <si>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</si>
  <si>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</si>
  <si>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</si>
  <si>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</si>
  <si>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</si>
  <si>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</si>
  <si>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</si>
  <si>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</si>
  <si>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000 1 12 04000 01 0000 120</t>
  </si>
  <si>
    <t>Плата за использование лесов</t>
  </si>
  <si>
    <t>000 1 16 07000 01 0000 140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</si>
  <si>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</si>
  <si>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</si>
  <si>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Сумма в рублях на 2022 год</t>
  </si>
  <si>
    <t>Сумма в рублях на 2023 год</t>
  </si>
  <si>
    <t>Единый сельскохозяйственный налог</t>
  </si>
  <si>
    <t>000 1 05 03000 01 0000 110</t>
  </si>
  <si>
    <t xml:space="preserve">  ДОХОДЫ ОТ ОКАЗАНИЯ ПЛАТНЫХ УСЛУГ (РАБОТ) И КОМПЕНСАЦИИ ЗАТРАТ ГОСУДАРСТВА</t>
  </si>
  <si>
    <t>000 1 13 00000 00 0000 000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</si>
  <si>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</si>
  <si>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на осуществление государственных полномочий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</si>
  <si>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на осуществление государственных полномочий Свердловской области  по созданию административных комиссий</t>
  </si>
  <si>
    <t>Субвенции на осуществление государственных полномочий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</si>
  <si>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</si>
  <si>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Субвенции на осуществление государственного полномочия Свердловской области в сфере организации проведения мероприятий при осуществлении деятельности по обращению с животными без владельцев</t>
  </si>
  <si>
    <t>Свод доходов бюджета Новоуральского городского округа на плановый период 2022 и 2023 годов</t>
  </si>
  <si>
    <t>Прочие межбюджетные трансферты, передаваемые бюджетам городских округов</t>
  </si>
  <si>
    <t>000 2 02 49999 04 0000 150</t>
  </si>
  <si>
    <t>Иные межбюджетные трансферты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</si>
  <si>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Прочие межбюджетные трансферты, передаваемые бюджетам</t>
  </si>
  <si>
    <t>000 2 02 49999 00 0000 150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</si>
  <si>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</si>
  <si>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</si>
  <si>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в редакции решения Думы НГО</t>
  </si>
  <si>
    <t>от ________ № _____</t>
  </si>
  <si>
    <t>Приложение № 3  к решению Думы Новоуральского городского округа  № 105 от 16.12.2020</t>
  </si>
  <si>
    <t xml:space="preserve">  Прочие субсидии</t>
  </si>
  <si>
    <t>000 2 02 29999 00 0000 150</t>
  </si>
  <si>
    <t xml:space="preserve">  Прочие субсидии бюджетам городских округов</t>
  </si>
  <si>
    <t>000 2 02 29999 04 0000 150</t>
  </si>
  <si>
    <t>Субсидии на осуществление мероприятий по обеспечению питанием обучающихся в муниципальных  общеобразовательных организациях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</si>
</sst>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5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Calibri"/>
      <family val="2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0"/>
      <name val="Liberation Serif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indexed="64"/>
      </bottom>
      <diagonal/>
    </border>
  </borders>
  <cellStyleXfs count="127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0" fontId="12" fillId="0" borderId="1"/>
    <xf numFmtId="49" fontId="24" fillId="0" borderId="35">
      <alignment horizontal="center" vertical="center" wrapText="1"/>
    </xf>
  </cellStyleXfs>
  <cellXfs count="56">
    <xf numFmtId="0" fontId="0" fillId="0" borderId="0" xfId="0"/>
    <xf numFmtId="49" fontId="13" fillId="0" borderId="1" xfId="0" applyNumberFormat="1" applyFont="1" applyFill="1" applyBorder="1"/>
    <xf numFmtId="0" fontId="13" fillId="0" borderId="1" xfId="0" applyFont="1" applyFill="1" applyBorder="1" applyAlignment="1">
      <alignment vertical="center"/>
    </xf>
    <xf numFmtId="0" fontId="14" fillId="0" borderId="1" xfId="0" applyFont="1" applyFill="1" applyBorder="1"/>
    <xf numFmtId="0" fontId="15" fillId="0" borderId="1" xfId="125" applyFont="1" applyFill="1" applyAlignment="1">
      <alignment horizontal="left" wrapText="1"/>
    </xf>
    <xf numFmtId="0" fontId="13" fillId="0" borderId="1" xfId="0" applyFont="1" applyFill="1" applyBorder="1"/>
    <xf numFmtId="0" fontId="13" fillId="3" borderId="1" xfId="0" applyFont="1" applyFill="1" applyBorder="1"/>
    <xf numFmtId="0" fontId="17" fillId="0" borderId="34" xfId="0" applyNumberFormat="1" applyFont="1" applyBorder="1" applyAlignment="1" applyProtection="1">
      <alignment horizontal="center"/>
      <protection locked="0"/>
    </xf>
    <xf numFmtId="0" fontId="18" fillId="0" borderId="34" xfId="33" applyNumberFormat="1" applyFont="1" applyBorder="1" applyAlignment="1" applyProtection="1">
      <alignment horizontal="center" vertical="center"/>
    </xf>
    <xf numFmtId="0" fontId="18" fillId="0" borderId="34" xfId="34" applyNumberFormat="1" applyFont="1" applyBorder="1" applyAlignment="1" applyProtection="1">
      <alignment horizontal="center" vertical="center"/>
    </xf>
    <xf numFmtId="0" fontId="15" fillId="0" borderId="0" xfId="0" applyFont="1" applyAlignment="1" applyProtection="1">
      <alignment horizontal="center"/>
      <protection locked="0"/>
    </xf>
    <xf numFmtId="0" fontId="18" fillId="0" borderId="34" xfId="36" applyNumberFormat="1" applyFont="1" applyBorder="1" applyAlignment="1" applyProtection="1">
      <alignment wrapText="1"/>
    </xf>
    <xf numFmtId="49" fontId="18" fillId="0" borderId="34" xfId="38" applyFont="1" applyBorder="1" applyAlignment="1" applyProtection="1">
      <alignment horizontal="center"/>
    </xf>
    <xf numFmtId="4" fontId="18" fillId="0" borderId="34" xfId="32" applyNumberFormat="1" applyFont="1" applyBorder="1" applyAlignment="1" applyProtection="1"/>
    <xf numFmtId="0" fontId="15" fillId="0" borderId="0" xfId="0" applyFont="1" applyProtection="1">
      <protection locked="0"/>
    </xf>
    <xf numFmtId="0" fontId="18" fillId="0" borderId="34" xfId="40" applyNumberFormat="1" applyFont="1" applyBorder="1" applyAlignment="1" applyProtection="1">
      <alignment wrapText="1"/>
    </xf>
    <xf numFmtId="49" fontId="18" fillId="0" borderId="34" xfId="42" applyFont="1" applyBorder="1" applyAlignment="1" applyProtection="1">
      <alignment horizontal="center"/>
    </xf>
    <xf numFmtId="0" fontId="18" fillId="0" borderId="34" xfId="44" applyNumberFormat="1" applyFont="1" applyBorder="1" applyAlignment="1" applyProtection="1">
      <alignment wrapText="1"/>
    </xf>
    <xf numFmtId="49" fontId="18" fillId="0" borderId="34" xfId="46" applyFont="1" applyBorder="1" applyAlignment="1" applyProtection="1">
      <alignment horizontal="center"/>
    </xf>
    <xf numFmtId="4" fontId="18" fillId="0" borderId="34" xfId="47" applyFont="1" applyBorder="1" applyAlignment="1" applyProtection="1">
      <alignment horizontal="right" shrinkToFit="1"/>
    </xf>
    <xf numFmtId="4" fontId="18" fillId="0" borderId="34" xfId="32" applyNumberFormat="1" applyFont="1" applyFill="1" applyBorder="1" applyAlignment="1" applyProtection="1"/>
    <xf numFmtId="0" fontId="18" fillId="0" borderId="34" xfId="44" applyNumberFormat="1" applyFont="1" applyFill="1" applyBorder="1" applyAlignment="1" applyProtection="1">
      <alignment vertical="center" wrapText="1"/>
    </xf>
    <xf numFmtId="49" fontId="18" fillId="0" borderId="34" xfId="46" applyFont="1" applyFill="1" applyBorder="1" applyAlignment="1" applyProtection="1">
      <alignment horizontal="center" vertical="center"/>
    </xf>
    <xf numFmtId="4" fontId="18" fillId="0" borderId="34" xfId="32" applyNumberFormat="1" applyFont="1" applyFill="1" applyBorder="1" applyAlignment="1" applyProtection="1">
      <alignment vertical="center"/>
    </xf>
    <xf numFmtId="0" fontId="15" fillId="0" borderId="1" xfId="0" applyFont="1" applyFill="1" applyBorder="1" applyProtection="1">
      <protection locked="0"/>
    </xf>
    <xf numFmtId="0" fontId="18" fillId="0" borderId="34" xfId="44" applyNumberFormat="1" applyFont="1" applyFill="1" applyBorder="1" applyAlignment="1" applyProtection="1">
      <alignment wrapText="1"/>
    </xf>
    <xf numFmtId="49" fontId="18" fillId="0" borderId="34" xfId="46" applyFont="1" applyFill="1" applyBorder="1" applyAlignment="1" applyProtection="1">
      <alignment horizontal="center"/>
    </xf>
    <xf numFmtId="4" fontId="18" fillId="0" borderId="34" xfId="47" applyFont="1" applyFill="1" applyBorder="1" applyAlignment="1" applyProtection="1">
      <alignment horizontal="right" shrinkToFit="1"/>
    </xf>
    <xf numFmtId="0" fontId="15" fillId="0" borderId="0" xfId="0" applyFont="1" applyFill="1" applyProtection="1">
      <protection locked="0"/>
    </xf>
    <xf numFmtId="0" fontId="17" fillId="0" borderId="34" xfId="0" applyFont="1" applyFill="1" applyBorder="1" applyAlignment="1">
      <alignment wrapText="1"/>
    </xf>
    <xf numFmtId="0" fontId="17" fillId="0" borderId="34" xfId="0" applyFont="1" applyBorder="1" applyAlignment="1">
      <alignment wrapText="1"/>
    </xf>
    <xf numFmtId="0" fontId="19" fillId="0" borderId="34" xfId="0" applyNumberFormat="1" applyFont="1" applyBorder="1" applyAlignment="1">
      <alignment wrapText="1"/>
    </xf>
    <xf numFmtId="0" fontId="15" fillId="0" borderId="1" xfId="0" applyFont="1" applyBorder="1" applyProtection="1">
      <protection locked="0"/>
    </xf>
    <xf numFmtId="0" fontId="15" fillId="0" borderId="0" xfId="0" applyNumberFormat="1" applyFont="1" applyProtection="1">
      <protection locked="0"/>
    </xf>
    <xf numFmtId="0" fontId="20" fillId="0" borderId="1" xfId="14" applyNumberFormat="1" applyFont="1" applyAlignment="1" applyProtection="1"/>
    <xf numFmtId="4" fontId="21" fillId="0" borderId="1" xfId="14" applyNumberFormat="1" applyFont="1" applyProtection="1"/>
    <xf numFmtId="4" fontId="20" fillId="0" borderId="1" xfId="14" applyNumberFormat="1" applyFont="1" applyProtection="1"/>
    <xf numFmtId="0" fontId="15" fillId="0" borderId="0" xfId="0" applyFont="1" applyAlignment="1" applyProtection="1">
      <protection locked="0"/>
    </xf>
    <xf numFmtId="4" fontId="22" fillId="0" borderId="0" xfId="0" applyNumberFormat="1" applyFont="1" applyProtection="1">
      <protection locked="0"/>
    </xf>
    <xf numFmtId="4" fontId="15" fillId="0" borderId="0" xfId="0" applyNumberFormat="1" applyFont="1" applyProtection="1">
      <protection locked="0"/>
    </xf>
    <xf numFmtId="0" fontId="22" fillId="0" borderId="0" xfId="0" applyFont="1" applyProtection="1">
      <protection locked="0"/>
    </xf>
    <xf numFmtId="49" fontId="4" fillId="0" borderId="34" xfId="46" applyFont="1" applyBorder="1" applyAlignment="1" applyProtection="1">
      <alignment horizontal="center"/>
    </xf>
    <xf numFmtId="4" fontId="4" fillId="0" borderId="34" xfId="32" applyNumberFormat="1" applyFont="1" applyFill="1" applyBorder="1" applyAlignment="1" applyProtection="1"/>
    <xf numFmtId="0" fontId="23" fillId="0" borderId="1" xfId="0" applyFont="1" applyFill="1" applyBorder="1" applyProtection="1">
      <protection locked="0"/>
    </xf>
    <xf numFmtId="0" fontId="4" fillId="0" borderId="34" xfId="44" applyNumberFormat="1" applyFont="1" applyBorder="1" applyAlignment="1" applyProtection="1">
      <alignment wrapText="1"/>
    </xf>
    <xf numFmtId="4" fontId="4" fillId="0" borderId="34" xfId="32" applyNumberFormat="1" applyFont="1" applyBorder="1" applyAlignment="1" applyProtection="1"/>
    <xf numFmtId="0" fontId="23" fillId="0" borderId="1" xfId="0" applyFont="1" applyBorder="1" applyProtection="1">
      <protection locked="0"/>
    </xf>
    <xf numFmtId="4" fontId="18" fillId="0" borderId="1" xfId="32" applyNumberFormat="1" applyFont="1" applyBorder="1" applyAlignment="1" applyProtection="1"/>
    <xf numFmtId="4" fontId="4" fillId="0" borderId="34" xfId="126" applyNumberFormat="1" applyFont="1" applyBorder="1" applyAlignment="1" applyProtection="1">
      <alignment horizontal="center" vertical="center" wrapText="1"/>
    </xf>
    <xf numFmtId="4" fontId="17" fillId="0" borderId="34" xfId="0" applyNumberFormat="1" applyFont="1" applyBorder="1" applyProtection="1">
      <protection locked="0"/>
    </xf>
    <xf numFmtId="0" fontId="17" fillId="0" borderId="34" xfId="0" applyNumberFormat="1" applyFont="1" applyBorder="1" applyAlignment="1">
      <alignment horizontal="center" vertical="center" wrapText="1"/>
    </xf>
    <xf numFmtId="0" fontId="17" fillId="0" borderId="34" xfId="36" applyNumberFormat="1" applyFont="1" applyFill="1" applyBorder="1" applyAlignment="1" applyProtection="1">
      <alignment horizontal="center" vertical="center" wrapText="1"/>
    </xf>
    <xf numFmtId="0" fontId="17" fillId="0" borderId="34" xfId="123" applyNumberFormat="1" applyFont="1" applyBorder="1" applyAlignment="1" applyProtection="1">
      <alignment horizontal="center" vertical="center" wrapText="1"/>
    </xf>
    <xf numFmtId="0" fontId="15" fillId="0" borderId="1" xfId="125" applyFont="1" applyFill="1" applyAlignment="1">
      <alignment horizontal="right"/>
    </xf>
    <xf numFmtId="0" fontId="17" fillId="0" borderId="34" xfId="0" applyFont="1" applyFill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</cellXfs>
  <cellStyles count="127">
    <cellStyle name="br" xfId="118"/>
    <cellStyle name="col" xfId="117"/>
    <cellStyle name="st123" xfId="114"/>
    <cellStyle name="style0" xfId="119"/>
    <cellStyle name="td" xfId="120"/>
    <cellStyle name="tr" xfId="116"/>
    <cellStyle name="xl_top_header" xfId="12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_Доходы" xfId="12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14"/>
  <sheetViews>
    <sheetView tabSelected="1" zoomScale="90" zoomScaleNormal="9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C14" sqref="C14"/>
    </sheetView>
  </sheetViews>
  <sheetFormatPr defaultColWidth="9.140625" defaultRowHeight="14.25"/>
  <cols>
    <col min="1" max="1" width="7.85546875" style="33" customWidth="1"/>
    <col min="2" max="2" width="78.42578125" style="37" customWidth="1"/>
    <col min="3" max="3" width="28" style="40" customWidth="1"/>
    <col min="4" max="4" width="20.7109375" style="14" customWidth="1"/>
    <col min="5" max="5" width="20.85546875" style="14" customWidth="1"/>
    <col min="6" max="6" width="20.42578125" style="14" customWidth="1"/>
    <col min="7" max="16384" width="9.140625" style="14"/>
  </cols>
  <sheetData>
    <row r="1" spans="1:5" s="5" customFormat="1" ht="72.75" customHeight="1">
      <c r="A1" s="1"/>
      <c r="B1" s="2"/>
      <c r="C1" s="3"/>
      <c r="E1" s="4" t="s">
        <v>160</v>
      </c>
    </row>
    <row r="2" spans="1:5" s="5" customFormat="1" ht="29.25" customHeight="1">
      <c r="A2" s="1"/>
      <c r="B2" s="2"/>
      <c r="C2" s="3"/>
      <c r="E2" s="4" t="s">
        <v>158</v>
      </c>
    </row>
    <row r="3" spans="1:5" s="5" customFormat="1" ht="18" customHeight="1">
      <c r="A3" s="1"/>
      <c r="B3" s="2"/>
      <c r="C3" s="3"/>
      <c r="E3" s="53" t="s">
        <v>159</v>
      </c>
    </row>
    <row r="4" spans="1:5" s="6" customFormat="1" ht="27.75" customHeight="1">
      <c r="A4" s="55" t="s">
        <v>150</v>
      </c>
      <c r="B4" s="55"/>
      <c r="C4" s="55"/>
      <c r="D4" s="55"/>
      <c r="E4" s="55"/>
    </row>
    <row r="5" spans="1:5" s="6" customFormat="1" ht="45" customHeight="1">
      <c r="A5" s="50" t="s">
        <v>37</v>
      </c>
      <c r="B5" s="51" t="s">
        <v>0</v>
      </c>
      <c r="C5" s="52" t="s">
        <v>1</v>
      </c>
      <c r="D5" s="48" t="s">
        <v>138</v>
      </c>
      <c r="E5" s="48" t="s">
        <v>139</v>
      </c>
    </row>
    <row r="6" spans="1:5" s="10" customFormat="1" ht="15">
      <c r="A6" s="7">
        <v>1</v>
      </c>
      <c r="B6" s="8">
        <v>2</v>
      </c>
      <c r="C6" s="9">
        <v>3</v>
      </c>
      <c r="D6" s="8">
        <v>4</v>
      </c>
      <c r="E6" s="9">
        <v>5</v>
      </c>
    </row>
    <row r="7" spans="1:5" ht="15">
      <c r="A7" s="7">
        <v>1</v>
      </c>
      <c r="B7" s="11" t="s">
        <v>2</v>
      </c>
      <c r="C7" s="12" t="s">
        <v>3</v>
      </c>
      <c r="D7" s="20">
        <f t="shared" ref="D7" si="0">D9+D51</f>
        <v>4367302060.0299997</v>
      </c>
      <c r="E7" s="20">
        <f t="shared" ref="E7" si="1">E9+E51</f>
        <v>4454804041.3800001</v>
      </c>
    </row>
    <row r="8" spans="1:5" ht="15">
      <c r="A8" s="7">
        <v>2</v>
      </c>
      <c r="B8" s="15" t="s">
        <v>4</v>
      </c>
      <c r="C8" s="16"/>
      <c r="D8" s="13"/>
      <c r="E8" s="13"/>
    </row>
    <row r="9" spans="1:5" ht="15">
      <c r="A9" s="7">
        <v>3</v>
      </c>
      <c r="B9" s="17" t="s">
        <v>39</v>
      </c>
      <c r="C9" s="18" t="s">
        <v>5</v>
      </c>
      <c r="D9" s="13">
        <f t="shared" ref="D9" si="2">D10+D12+D18+D22+D25+D28+D38+D41+D44+D46</f>
        <v>1438146560.03</v>
      </c>
      <c r="E9" s="13">
        <f t="shared" ref="E9" si="3">E10+E12+E18+E22+E25+E28+E38+E41+E44+E46</f>
        <v>1511581841.3800001</v>
      </c>
    </row>
    <row r="10" spans="1:5" ht="15">
      <c r="A10" s="7">
        <v>4</v>
      </c>
      <c r="B10" s="17" t="s">
        <v>40</v>
      </c>
      <c r="C10" s="18" t="s">
        <v>6</v>
      </c>
      <c r="D10" s="13">
        <f t="shared" ref="D10:E10" si="4">D11</f>
        <v>1157632376.03</v>
      </c>
      <c r="E10" s="13">
        <f t="shared" si="4"/>
        <v>1218883253.3800001</v>
      </c>
    </row>
    <row r="11" spans="1:5" ht="15">
      <c r="A11" s="7">
        <v>5</v>
      </c>
      <c r="B11" s="17" t="s">
        <v>41</v>
      </c>
      <c r="C11" s="18" t="s">
        <v>7</v>
      </c>
      <c r="D11" s="13">
        <f>-69778750+1227411126.03</f>
        <v>1157632376.03</v>
      </c>
      <c r="E11" s="13">
        <f>-75412970+1294296223.38</f>
        <v>1218883253.3800001</v>
      </c>
    </row>
    <row r="12" spans="1:5" ht="30">
      <c r="A12" s="7">
        <v>6</v>
      </c>
      <c r="B12" s="17" t="s">
        <v>38</v>
      </c>
      <c r="C12" s="18" t="s">
        <v>8</v>
      </c>
      <c r="D12" s="13">
        <f t="shared" ref="D12:E12" si="5">D13</f>
        <v>25308750</v>
      </c>
      <c r="E12" s="13">
        <f t="shared" si="5"/>
        <v>26902970</v>
      </c>
    </row>
    <row r="13" spans="1:5" ht="30">
      <c r="A13" s="7">
        <v>7</v>
      </c>
      <c r="B13" s="17" t="s">
        <v>91</v>
      </c>
      <c r="C13" s="18" t="s">
        <v>9</v>
      </c>
      <c r="D13" s="19">
        <f t="shared" ref="D13" si="6">D14+D15+D16+D17</f>
        <v>25308750</v>
      </c>
      <c r="E13" s="19">
        <f t="shared" ref="E13" si="7">E14+E15+E16+E17</f>
        <v>26902970</v>
      </c>
    </row>
    <row r="14" spans="1:5" ht="90">
      <c r="A14" s="7">
        <v>8</v>
      </c>
      <c r="B14" s="17" t="s">
        <v>129</v>
      </c>
      <c r="C14" s="18" t="s">
        <v>60</v>
      </c>
      <c r="D14" s="20">
        <f>2267910+9367000</f>
        <v>11634910</v>
      </c>
      <c r="E14" s="20">
        <f>3088600+9367000</f>
        <v>12455600</v>
      </c>
    </row>
    <row r="15" spans="1:5" ht="105">
      <c r="A15" s="7">
        <v>9</v>
      </c>
      <c r="B15" s="17" t="s">
        <v>156</v>
      </c>
      <c r="C15" s="18" t="s">
        <v>61</v>
      </c>
      <c r="D15" s="20">
        <f>-5350+71000</f>
        <v>65650</v>
      </c>
      <c r="E15" s="20">
        <f>-1430+71000</f>
        <v>69570</v>
      </c>
    </row>
    <row r="16" spans="1:5" ht="90">
      <c r="A16" s="7">
        <v>10</v>
      </c>
      <c r="B16" s="17" t="s">
        <v>157</v>
      </c>
      <c r="C16" s="18" t="s">
        <v>62</v>
      </c>
      <c r="D16" s="20">
        <f>2183600+13082000</f>
        <v>15265600</v>
      </c>
      <c r="E16" s="20">
        <f>3208040+13082000</f>
        <v>16290040</v>
      </c>
    </row>
    <row r="17" spans="1:5" ht="90">
      <c r="A17" s="7">
        <v>11</v>
      </c>
      <c r="B17" s="17" t="s">
        <v>130</v>
      </c>
      <c r="C17" s="18" t="s">
        <v>63</v>
      </c>
      <c r="D17" s="20">
        <f>-137410-1520000</f>
        <v>-1657410</v>
      </c>
      <c r="E17" s="20">
        <f>-392240-1520000</f>
        <v>-1912240</v>
      </c>
    </row>
    <row r="18" spans="1:5" ht="15">
      <c r="A18" s="7">
        <v>12</v>
      </c>
      <c r="B18" s="17" t="s">
        <v>92</v>
      </c>
      <c r="C18" s="18" t="s">
        <v>10</v>
      </c>
      <c r="D18" s="13">
        <f t="shared" ref="D18" si="8">D19+D21+D20</f>
        <v>71334570</v>
      </c>
      <c r="E18" s="13">
        <f t="shared" ref="E18" si="9">E19+E21+E20</f>
        <v>76127670</v>
      </c>
    </row>
    <row r="19" spans="1:5" ht="30">
      <c r="A19" s="7">
        <v>13</v>
      </c>
      <c r="B19" s="17" t="s">
        <v>93</v>
      </c>
      <c r="C19" s="18" t="s">
        <v>11</v>
      </c>
      <c r="D19" s="13">
        <v>61580570</v>
      </c>
      <c r="E19" s="13">
        <v>65983810</v>
      </c>
    </row>
    <row r="20" spans="1:5" ht="15">
      <c r="A20" s="7">
        <v>14</v>
      </c>
      <c r="B20" s="17" t="s">
        <v>140</v>
      </c>
      <c r="C20" s="18" t="s">
        <v>141</v>
      </c>
      <c r="D20" s="13">
        <v>30000</v>
      </c>
      <c r="E20" s="13">
        <v>30900</v>
      </c>
    </row>
    <row r="21" spans="1:5" ht="30">
      <c r="A21" s="7">
        <v>15</v>
      </c>
      <c r="B21" s="17" t="s">
        <v>94</v>
      </c>
      <c r="C21" s="18" t="s">
        <v>12</v>
      </c>
      <c r="D21" s="13">
        <v>9724000</v>
      </c>
      <c r="E21" s="13">
        <v>10112960</v>
      </c>
    </row>
    <row r="22" spans="1:5" ht="15">
      <c r="A22" s="7">
        <v>16</v>
      </c>
      <c r="B22" s="17" t="s">
        <v>95</v>
      </c>
      <c r="C22" s="18" t="s">
        <v>13</v>
      </c>
      <c r="D22" s="13">
        <f t="shared" ref="D22" si="10">D23+D24</f>
        <v>44020000</v>
      </c>
      <c r="E22" s="13">
        <f t="shared" ref="E22" si="11">E23+E24</f>
        <v>44960000</v>
      </c>
    </row>
    <row r="23" spans="1:5" ht="15">
      <c r="A23" s="7">
        <v>17</v>
      </c>
      <c r="B23" s="17" t="s">
        <v>96</v>
      </c>
      <c r="C23" s="18" t="s">
        <v>14</v>
      </c>
      <c r="D23" s="13">
        <v>32480000</v>
      </c>
      <c r="E23" s="13">
        <v>33420000</v>
      </c>
    </row>
    <row r="24" spans="1:5" ht="15">
      <c r="A24" s="7">
        <v>18</v>
      </c>
      <c r="B24" s="17" t="s">
        <v>97</v>
      </c>
      <c r="C24" s="18" t="s">
        <v>15</v>
      </c>
      <c r="D24" s="13">
        <v>11540000</v>
      </c>
      <c r="E24" s="13">
        <v>11540000</v>
      </c>
    </row>
    <row r="25" spans="1:5" ht="15">
      <c r="A25" s="7">
        <v>19</v>
      </c>
      <c r="B25" s="17" t="s">
        <v>98</v>
      </c>
      <c r="C25" s="18" t="s">
        <v>16</v>
      </c>
      <c r="D25" s="13">
        <f t="shared" ref="D25" si="12">D26+D27</f>
        <v>17254400</v>
      </c>
      <c r="E25" s="13">
        <f t="shared" ref="E25" si="13">E26+E27</f>
        <v>19632030</v>
      </c>
    </row>
    <row r="26" spans="1:5" ht="30">
      <c r="A26" s="7">
        <v>20</v>
      </c>
      <c r="B26" s="17" t="s">
        <v>99</v>
      </c>
      <c r="C26" s="18" t="s">
        <v>17</v>
      </c>
      <c r="D26" s="13">
        <v>17239260</v>
      </c>
      <c r="E26" s="13">
        <v>19616480</v>
      </c>
    </row>
    <row r="27" spans="1:5" ht="30">
      <c r="A27" s="7">
        <v>21</v>
      </c>
      <c r="B27" s="17" t="s">
        <v>100</v>
      </c>
      <c r="C27" s="18" t="s">
        <v>18</v>
      </c>
      <c r="D27" s="13">
        <v>15140</v>
      </c>
      <c r="E27" s="13">
        <v>15550</v>
      </c>
    </row>
    <row r="28" spans="1:5" ht="30">
      <c r="A28" s="7">
        <v>22</v>
      </c>
      <c r="B28" s="17" t="s">
        <v>101</v>
      </c>
      <c r="C28" s="18" t="s">
        <v>19</v>
      </c>
      <c r="D28" s="13">
        <f t="shared" ref="D28" si="14">D29+D30+D36+D37</f>
        <v>87736044</v>
      </c>
      <c r="E28" s="13">
        <f t="shared" ref="E28" si="15">E29+E30+E36+E37</f>
        <v>90215498</v>
      </c>
    </row>
    <row r="29" spans="1:5" ht="60">
      <c r="A29" s="7">
        <v>23</v>
      </c>
      <c r="B29" s="17" t="s">
        <v>102</v>
      </c>
      <c r="C29" s="18" t="s">
        <v>20</v>
      </c>
      <c r="D29" s="13">
        <v>4815000</v>
      </c>
      <c r="E29" s="13">
        <v>4815000</v>
      </c>
    </row>
    <row r="30" spans="1:5" ht="75">
      <c r="A30" s="7">
        <v>24</v>
      </c>
      <c r="B30" s="17" t="s">
        <v>103</v>
      </c>
      <c r="C30" s="18" t="s">
        <v>21</v>
      </c>
      <c r="D30" s="13">
        <f t="shared" ref="D30" si="16">D31+D32+D33+D34+D35</f>
        <v>64158700</v>
      </c>
      <c r="E30" s="13">
        <f t="shared" ref="E30" si="17">E31+E32+E33+E34+E35</f>
        <v>66621260</v>
      </c>
    </row>
    <row r="31" spans="1:5" ht="49.5" customHeight="1">
      <c r="A31" s="7">
        <v>25</v>
      </c>
      <c r="B31" s="17" t="s">
        <v>104</v>
      </c>
      <c r="C31" s="18" t="s">
        <v>22</v>
      </c>
      <c r="D31" s="13">
        <v>45771440</v>
      </c>
      <c r="E31" s="13">
        <v>47602300</v>
      </c>
    </row>
    <row r="32" spans="1:5" ht="60">
      <c r="A32" s="7">
        <v>26</v>
      </c>
      <c r="B32" s="17" t="s">
        <v>132</v>
      </c>
      <c r="C32" s="18" t="s">
        <v>23</v>
      </c>
      <c r="D32" s="13">
        <v>7743840</v>
      </c>
      <c r="E32" s="13">
        <v>8053590</v>
      </c>
    </row>
    <row r="33" spans="1:5" ht="75">
      <c r="A33" s="7">
        <v>27</v>
      </c>
      <c r="B33" s="17" t="s">
        <v>131</v>
      </c>
      <c r="C33" s="18" t="s">
        <v>24</v>
      </c>
      <c r="D33" s="13">
        <v>57590</v>
      </c>
      <c r="E33" s="13">
        <v>59730</v>
      </c>
    </row>
    <row r="34" spans="1:5" ht="30">
      <c r="A34" s="7">
        <v>28</v>
      </c>
      <c r="B34" s="17" t="s">
        <v>105</v>
      </c>
      <c r="C34" s="18" t="s">
        <v>25</v>
      </c>
      <c r="D34" s="13">
        <v>10366750</v>
      </c>
      <c r="E34" s="13">
        <v>10677750</v>
      </c>
    </row>
    <row r="35" spans="1:5" s="24" customFormat="1" ht="47.25" customHeight="1">
      <c r="A35" s="7">
        <v>29</v>
      </c>
      <c r="B35" s="21" t="s">
        <v>64</v>
      </c>
      <c r="C35" s="22" t="s">
        <v>65</v>
      </c>
      <c r="D35" s="23">
        <f>217100+1980</f>
        <v>219080</v>
      </c>
      <c r="E35" s="23">
        <f>225840+2050</f>
        <v>227890</v>
      </c>
    </row>
    <row r="36" spans="1:5" ht="15">
      <c r="A36" s="7">
        <v>30</v>
      </c>
      <c r="B36" s="17" t="s">
        <v>106</v>
      </c>
      <c r="C36" s="18" t="s">
        <v>26</v>
      </c>
      <c r="D36" s="13">
        <v>422344</v>
      </c>
      <c r="E36" s="13">
        <v>439238</v>
      </c>
    </row>
    <row r="37" spans="1:5" ht="75">
      <c r="A37" s="7">
        <v>31</v>
      </c>
      <c r="B37" s="17" t="s">
        <v>107</v>
      </c>
      <c r="C37" s="18" t="s">
        <v>27</v>
      </c>
      <c r="D37" s="13">
        <v>18340000</v>
      </c>
      <c r="E37" s="13">
        <v>18340000</v>
      </c>
    </row>
    <row r="38" spans="1:5" ht="15">
      <c r="A38" s="7">
        <v>32</v>
      </c>
      <c r="B38" s="17" t="s">
        <v>108</v>
      </c>
      <c r="C38" s="18" t="s">
        <v>28</v>
      </c>
      <c r="D38" s="13">
        <f t="shared" ref="D38" si="18">D39+D40</f>
        <v>15312600</v>
      </c>
      <c r="E38" s="13">
        <f t="shared" ref="E38" si="19">E39+E40</f>
        <v>15312600</v>
      </c>
    </row>
    <row r="39" spans="1:5" ht="15">
      <c r="A39" s="7">
        <v>33</v>
      </c>
      <c r="B39" s="17" t="s">
        <v>109</v>
      </c>
      <c r="C39" s="18" t="s">
        <v>29</v>
      </c>
      <c r="D39" s="13">
        <v>15134400</v>
      </c>
      <c r="E39" s="13">
        <v>15134400</v>
      </c>
    </row>
    <row r="40" spans="1:5" ht="15">
      <c r="A40" s="7">
        <v>34</v>
      </c>
      <c r="B40" s="17" t="s">
        <v>134</v>
      </c>
      <c r="C40" s="18" t="s">
        <v>133</v>
      </c>
      <c r="D40" s="13">
        <v>178200</v>
      </c>
      <c r="E40" s="13">
        <v>178200</v>
      </c>
    </row>
    <row r="41" spans="1:5" ht="30">
      <c r="A41" s="7">
        <v>35</v>
      </c>
      <c r="B41" s="17" t="s">
        <v>142</v>
      </c>
      <c r="C41" s="18" t="s">
        <v>143</v>
      </c>
      <c r="D41" s="13">
        <f t="shared" ref="D41" si="20">D42+D43</f>
        <v>1096270</v>
      </c>
      <c r="E41" s="13">
        <f t="shared" ref="E41" si="21">E42+E43</f>
        <v>1096270</v>
      </c>
    </row>
    <row r="42" spans="1:5" ht="15">
      <c r="A42" s="7">
        <v>36</v>
      </c>
      <c r="B42" s="17" t="s">
        <v>110</v>
      </c>
      <c r="C42" s="18" t="s">
        <v>30</v>
      </c>
      <c r="D42" s="13">
        <v>486380</v>
      </c>
      <c r="E42" s="13">
        <v>486380</v>
      </c>
    </row>
    <row r="43" spans="1:5" ht="15">
      <c r="A43" s="7">
        <v>37</v>
      </c>
      <c r="B43" s="17" t="s">
        <v>111</v>
      </c>
      <c r="C43" s="18" t="s">
        <v>31</v>
      </c>
      <c r="D43" s="13">
        <v>609890</v>
      </c>
      <c r="E43" s="13">
        <v>609890</v>
      </c>
    </row>
    <row r="44" spans="1:5" ht="30">
      <c r="A44" s="7">
        <v>38</v>
      </c>
      <c r="B44" s="17" t="s">
        <v>112</v>
      </c>
      <c r="C44" s="18" t="s">
        <v>32</v>
      </c>
      <c r="D44" s="13">
        <f t="shared" ref="D44:E44" si="22">D45</f>
        <v>16877250</v>
      </c>
      <c r="E44" s="13">
        <f t="shared" si="22"/>
        <v>16877250</v>
      </c>
    </row>
    <row r="45" spans="1:5" ht="60">
      <c r="A45" s="7">
        <v>39</v>
      </c>
      <c r="B45" s="17" t="s">
        <v>113</v>
      </c>
      <c r="C45" s="18" t="s">
        <v>33</v>
      </c>
      <c r="D45" s="13">
        <v>16877250</v>
      </c>
      <c r="E45" s="13">
        <v>16877250</v>
      </c>
    </row>
    <row r="46" spans="1:5" ht="15">
      <c r="A46" s="7">
        <v>40</v>
      </c>
      <c r="B46" s="17" t="s">
        <v>114</v>
      </c>
      <c r="C46" s="18" t="s">
        <v>34</v>
      </c>
      <c r="D46" s="20">
        <f t="shared" ref="D46" si="23">SUM(D47:D50)</f>
        <v>1574300</v>
      </c>
      <c r="E46" s="20">
        <f t="shared" ref="E46" si="24">SUM(E47:E50)</f>
        <v>1574300</v>
      </c>
    </row>
    <row r="47" spans="1:5" ht="30">
      <c r="A47" s="7">
        <v>41</v>
      </c>
      <c r="B47" s="17" t="s">
        <v>66</v>
      </c>
      <c r="C47" s="18" t="s">
        <v>67</v>
      </c>
      <c r="D47" s="20">
        <v>105600</v>
      </c>
      <c r="E47" s="20">
        <v>105600</v>
      </c>
    </row>
    <row r="48" spans="1:5" ht="90">
      <c r="A48" s="7">
        <v>42</v>
      </c>
      <c r="B48" s="17" t="s">
        <v>69</v>
      </c>
      <c r="C48" s="18" t="s">
        <v>135</v>
      </c>
      <c r="D48" s="13">
        <v>1297700</v>
      </c>
      <c r="E48" s="13">
        <v>1297700</v>
      </c>
    </row>
    <row r="49" spans="1:6" ht="15">
      <c r="A49" s="7">
        <v>43</v>
      </c>
      <c r="B49" s="17" t="s">
        <v>70</v>
      </c>
      <c r="C49" s="18" t="s">
        <v>68</v>
      </c>
      <c r="D49" s="13">
        <v>170000</v>
      </c>
      <c r="E49" s="13">
        <v>170000</v>
      </c>
    </row>
    <row r="50" spans="1:6" ht="15">
      <c r="A50" s="7">
        <v>44</v>
      </c>
      <c r="B50" s="17" t="s">
        <v>83</v>
      </c>
      <c r="C50" s="18" t="s">
        <v>84</v>
      </c>
      <c r="D50" s="13">
        <v>1000</v>
      </c>
      <c r="E50" s="13">
        <v>1000</v>
      </c>
    </row>
    <row r="51" spans="1:6" ht="15">
      <c r="A51" s="7">
        <v>45</v>
      </c>
      <c r="B51" s="17" t="s">
        <v>115</v>
      </c>
      <c r="C51" s="18" t="s">
        <v>35</v>
      </c>
      <c r="D51" s="20">
        <f t="shared" ref="D51:E51" si="25">D52</f>
        <v>2929155500</v>
      </c>
      <c r="E51" s="20">
        <f t="shared" si="25"/>
        <v>2943222200</v>
      </c>
      <c r="F51" s="39"/>
    </row>
    <row r="52" spans="1:6" ht="30">
      <c r="A52" s="7">
        <v>46</v>
      </c>
      <c r="B52" s="17" t="s">
        <v>116</v>
      </c>
      <c r="C52" s="18" t="s">
        <v>36</v>
      </c>
      <c r="D52" s="27">
        <f t="shared" ref="D52" si="26">D53+D60+D66+D85</f>
        <v>2929155500</v>
      </c>
      <c r="E52" s="27">
        <f t="shared" ref="E52" si="27">E53+E60+E66+E85</f>
        <v>2943222200</v>
      </c>
      <c r="F52" s="39"/>
    </row>
    <row r="53" spans="1:6" ht="15">
      <c r="A53" s="7">
        <v>47</v>
      </c>
      <c r="B53" s="17" t="s">
        <v>117</v>
      </c>
      <c r="C53" s="18" t="s">
        <v>44</v>
      </c>
      <c r="D53" s="13">
        <f t="shared" ref="D53" si="28">D54+D56+D58</f>
        <v>1025955000</v>
      </c>
      <c r="E53" s="13">
        <f>E54+E56+E58</f>
        <v>1014015000</v>
      </c>
    </row>
    <row r="54" spans="1:6" ht="15">
      <c r="A54" s="7">
        <v>48</v>
      </c>
      <c r="B54" s="25" t="s">
        <v>118</v>
      </c>
      <c r="C54" s="18" t="s">
        <v>45</v>
      </c>
      <c r="D54" s="13">
        <f t="shared" ref="D54:E54" si="29">D55</f>
        <v>542675000</v>
      </c>
      <c r="E54" s="13">
        <f t="shared" si="29"/>
        <v>17443000</v>
      </c>
    </row>
    <row r="55" spans="1:6" ht="30">
      <c r="A55" s="7">
        <v>49</v>
      </c>
      <c r="B55" s="17" t="s">
        <v>75</v>
      </c>
      <c r="C55" s="18" t="s">
        <v>46</v>
      </c>
      <c r="D55" s="13">
        <f>77565000+465110000</f>
        <v>542675000</v>
      </c>
      <c r="E55" s="13">
        <f>6588000+10855000</f>
        <v>17443000</v>
      </c>
    </row>
    <row r="56" spans="1:6" ht="30">
      <c r="A56" s="7">
        <v>50</v>
      </c>
      <c r="B56" s="17" t="s">
        <v>73</v>
      </c>
      <c r="C56" s="18" t="s">
        <v>71</v>
      </c>
      <c r="D56" s="13">
        <f t="shared" ref="D56:E56" si="30">D57</f>
        <v>281312000</v>
      </c>
      <c r="E56" s="13">
        <f t="shared" si="30"/>
        <v>803797000</v>
      </c>
    </row>
    <row r="57" spans="1:6" ht="30">
      <c r="A57" s="7">
        <v>51</v>
      </c>
      <c r="B57" s="17" t="s">
        <v>74</v>
      </c>
      <c r="C57" s="18" t="s">
        <v>72</v>
      </c>
      <c r="D57" s="13">
        <v>281312000</v>
      </c>
      <c r="E57" s="13">
        <f>77260000+726537000</f>
        <v>803797000</v>
      </c>
    </row>
    <row r="58" spans="1:6" ht="45">
      <c r="A58" s="7">
        <v>52</v>
      </c>
      <c r="B58" s="17" t="s">
        <v>119</v>
      </c>
      <c r="C58" s="18" t="s">
        <v>47</v>
      </c>
      <c r="D58" s="13">
        <f t="shared" ref="D58:E58" si="31">D59</f>
        <v>201968000</v>
      </c>
      <c r="E58" s="13">
        <f t="shared" si="31"/>
        <v>192775000</v>
      </c>
    </row>
    <row r="59" spans="1:6" ht="45">
      <c r="A59" s="7">
        <v>53</v>
      </c>
      <c r="B59" s="17" t="s">
        <v>120</v>
      </c>
      <c r="C59" s="18" t="s">
        <v>48</v>
      </c>
      <c r="D59" s="13">
        <v>201968000</v>
      </c>
      <c r="E59" s="13">
        <f>-9193000+201968000</f>
        <v>192775000</v>
      </c>
    </row>
    <row r="60" spans="1:6" ht="30">
      <c r="A60" s="7">
        <v>54</v>
      </c>
      <c r="B60" s="17" t="s">
        <v>121</v>
      </c>
      <c r="C60" s="18" t="s">
        <v>49</v>
      </c>
      <c r="D60" s="19">
        <f>D61+D63</f>
        <v>36911300</v>
      </c>
      <c r="E60" s="19">
        <f>E61+E63</f>
        <v>29758200</v>
      </c>
    </row>
    <row r="61" spans="1:6" ht="45">
      <c r="A61" s="7">
        <v>55</v>
      </c>
      <c r="B61" s="17" t="s">
        <v>80</v>
      </c>
      <c r="C61" s="26" t="s">
        <v>77</v>
      </c>
      <c r="D61" s="13">
        <f t="shared" ref="D61:E61" si="32">D62</f>
        <v>9673100</v>
      </c>
      <c r="E61" s="13">
        <f t="shared" si="32"/>
        <v>0</v>
      </c>
    </row>
    <row r="62" spans="1:6" ht="60">
      <c r="A62" s="7">
        <v>56</v>
      </c>
      <c r="B62" s="17" t="s">
        <v>79</v>
      </c>
      <c r="C62" s="26" t="s">
        <v>78</v>
      </c>
      <c r="D62" s="13">
        <v>9673100</v>
      </c>
      <c r="E62" s="13">
        <v>0</v>
      </c>
    </row>
    <row r="63" spans="1:6" s="32" customFormat="1" ht="16.5" customHeight="1">
      <c r="A63" s="7">
        <v>57</v>
      </c>
      <c r="B63" s="17" t="s">
        <v>161</v>
      </c>
      <c r="C63" s="18" t="s">
        <v>162</v>
      </c>
      <c r="D63" s="13">
        <f>D64</f>
        <v>27238200</v>
      </c>
      <c r="E63" s="13">
        <f>E64</f>
        <v>29758200</v>
      </c>
    </row>
    <row r="64" spans="1:6" s="24" customFormat="1" ht="15">
      <c r="A64" s="7">
        <v>58</v>
      </c>
      <c r="B64" s="25" t="s">
        <v>163</v>
      </c>
      <c r="C64" s="26" t="s">
        <v>164</v>
      </c>
      <c r="D64" s="27">
        <f>D65</f>
        <v>27238200</v>
      </c>
      <c r="E64" s="27">
        <f>E65</f>
        <v>29758200</v>
      </c>
    </row>
    <row r="65" spans="1:5" s="24" customFormat="1" ht="38.450000000000003" customHeight="1">
      <c r="A65" s="7">
        <v>59</v>
      </c>
      <c r="B65" s="54" t="s">
        <v>165</v>
      </c>
      <c r="C65" s="22" t="s">
        <v>164</v>
      </c>
      <c r="D65" s="23">
        <v>27238200</v>
      </c>
      <c r="E65" s="23">
        <v>29758200</v>
      </c>
    </row>
    <row r="66" spans="1:5" ht="15">
      <c r="A66" s="7">
        <v>60</v>
      </c>
      <c r="B66" s="17" t="s">
        <v>123</v>
      </c>
      <c r="C66" s="18" t="s">
        <v>50</v>
      </c>
      <c r="D66" s="13">
        <f t="shared" ref="D66" si="33">D67+D69+D77+D79+D81</f>
        <v>1787072800</v>
      </c>
      <c r="E66" s="13">
        <f t="shared" ref="E66" si="34">E67+E69+E77+E79+E81</f>
        <v>1821690300</v>
      </c>
    </row>
    <row r="67" spans="1:5" ht="30">
      <c r="A67" s="7">
        <v>61</v>
      </c>
      <c r="B67" s="17" t="s">
        <v>122</v>
      </c>
      <c r="C67" s="18" t="s">
        <v>51</v>
      </c>
      <c r="D67" s="13">
        <f t="shared" ref="D67:E67" si="35">D68</f>
        <v>25419800</v>
      </c>
      <c r="E67" s="13">
        <f t="shared" si="35"/>
        <v>26436500</v>
      </c>
    </row>
    <row r="68" spans="1:5" ht="30">
      <c r="A68" s="7">
        <v>62</v>
      </c>
      <c r="B68" s="17" t="s">
        <v>124</v>
      </c>
      <c r="C68" s="18" t="s">
        <v>52</v>
      </c>
      <c r="D68" s="13">
        <v>25419800</v>
      </c>
      <c r="E68" s="13">
        <v>26436500</v>
      </c>
    </row>
    <row r="69" spans="1:5" s="28" customFormat="1" ht="30">
      <c r="A69" s="7">
        <v>63</v>
      </c>
      <c r="B69" s="25" t="s">
        <v>125</v>
      </c>
      <c r="C69" s="26" t="s">
        <v>76</v>
      </c>
      <c r="D69" s="20">
        <f t="shared" ref="D69" si="36">SUM(D70:D76)</f>
        <v>256458800</v>
      </c>
      <c r="E69" s="20">
        <f t="shared" ref="E69" si="37">SUM(E70:E76)</f>
        <v>266597100</v>
      </c>
    </row>
    <row r="70" spans="1:5" s="28" customFormat="1" ht="60">
      <c r="A70" s="7">
        <v>64</v>
      </c>
      <c r="B70" s="30" t="s">
        <v>144</v>
      </c>
      <c r="C70" s="26" t="s">
        <v>53</v>
      </c>
      <c r="D70" s="20">
        <v>249000</v>
      </c>
      <c r="E70" s="20">
        <v>259000</v>
      </c>
    </row>
    <row r="71" spans="1:5" s="28" customFormat="1" ht="60">
      <c r="A71" s="7">
        <v>65</v>
      </c>
      <c r="B71" s="29" t="s">
        <v>145</v>
      </c>
      <c r="C71" s="26" t="s">
        <v>53</v>
      </c>
      <c r="D71" s="20">
        <v>200</v>
      </c>
      <c r="E71" s="20">
        <v>200</v>
      </c>
    </row>
    <row r="72" spans="1:5" s="28" customFormat="1" ht="30">
      <c r="A72" s="7">
        <v>66</v>
      </c>
      <c r="B72" s="30" t="s">
        <v>146</v>
      </c>
      <c r="C72" s="26" t="s">
        <v>53</v>
      </c>
      <c r="D72" s="20">
        <v>142500</v>
      </c>
      <c r="E72" s="20">
        <v>148200</v>
      </c>
    </row>
    <row r="73" spans="1:5" s="28" customFormat="1" ht="60">
      <c r="A73" s="7">
        <v>67</v>
      </c>
      <c r="B73" s="30" t="s">
        <v>147</v>
      </c>
      <c r="C73" s="26" t="s">
        <v>53</v>
      </c>
      <c r="D73" s="20">
        <v>1123000</v>
      </c>
      <c r="E73" s="20">
        <v>1123000</v>
      </c>
    </row>
    <row r="74" spans="1:5" s="28" customFormat="1" ht="45">
      <c r="A74" s="7">
        <v>68</v>
      </c>
      <c r="B74" s="29" t="s">
        <v>149</v>
      </c>
      <c r="C74" s="26" t="s">
        <v>53</v>
      </c>
      <c r="D74" s="20">
        <v>1910800</v>
      </c>
      <c r="E74" s="20">
        <v>1903800</v>
      </c>
    </row>
    <row r="75" spans="1:5" s="28" customFormat="1" ht="75">
      <c r="A75" s="7">
        <v>69</v>
      </c>
      <c r="B75" s="31" t="s">
        <v>43</v>
      </c>
      <c r="C75" s="26" t="s">
        <v>53</v>
      </c>
      <c r="D75" s="20">
        <v>3306300</v>
      </c>
      <c r="E75" s="20">
        <v>3438500</v>
      </c>
    </row>
    <row r="76" spans="1:5" s="28" customFormat="1" ht="45">
      <c r="A76" s="7">
        <v>70</v>
      </c>
      <c r="B76" s="30" t="s">
        <v>42</v>
      </c>
      <c r="C76" s="26" t="s">
        <v>53</v>
      </c>
      <c r="D76" s="20">
        <v>249727000</v>
      </c>
      <c r="E76" s="20">
        <v>259724400</v>
      </c>
    </row>
    <row r="77" spans="1:5" s="43" customFormat="1" ht="47.25">
      <c r="A77" s="7">
        <v>71</v>
      </c>
      <c r="B77" s="44" t="s">
        <v>90</v>
      </c>
      <c r="C77" s="41" t="s">
        <v>85</v>
      </c>
      <c r="D77" s="42">
        <f t="shared" ref="D77:E77" si="38">D78</f>
        <v>272900</v>
      </c>
      <c r="E77" s="42">
        <f t="shared" si="38"/>
        <v>14400</v>
      </c>
    </row>
    <row r="78" spans="1:5" s="46" customFormat="1" ht="47.25">
      <c r="A78" s="7">
        <v>72</v>
      </c>
      <c r="B78" s="44" t="s">
        <v>89</v>
      </c>
      <c r="C78" s="41" t="s">
        <v>86</v>
      </c>
      <c r="D78" s="45">
        <v>272900</v>
      </c>
      <c r="E78" s="45">
        <v>14400</v>
      </c>
    </row>
    <row r="79" spans="1:5" ht="30">
      <c r="A79" s="7">
        <v>73</v>
      </c>
      <c r="B79" s="17" t="s">
        <v>126</v>
      </c>
      <c r="C79" s="18" t="s">
        <v>57</v>
      </c>
      <c r="D79" s="19">
        <f t="shared" ref="D79:E79" si="39">D80</f>
        <v>32542300</v>
      </c>
      <c r="E79" s="19">
        <f t="shared" si="39"/>
        <v>32542300</v>
      </c>
    </row>
    <row r="80" spans="1:5" ht="30">
      <c r="A80" s="7">
        <v>74</v>
      </c>
      <c r="B80" s="17" t="s">
        <v>58</v>
      </c>
      <c r="C80" s="18" t="s">
        <v>54</v>
      </c>
      <c r="D80" s="13">
        <v>32542300</v>
      </c>
      <c r="E80" s="13">
        <v>32542300</v>
      </c>
    </row>
    <row r="81" spans="1:6" s="32" customFormat="1" ht="15">
      <c r="A81" s="7">
        <v>75</v>
      </c>
      <c r="B81" s="17" t="s">
        <v>127</v>
      </c>
      <c r="C81" s="18" t="s">
        <v>55</v>
      </c>
      <c r="D81" s="19">
        <f t="shared" ref="D81:E81" si="40">D82</f>
        <v>1472379000</v>
      </c>
      <c r="E81" s="19">
        <f t="shared" si="40"/>
        <v>1496100000</v>
      </c>
    </row>
    <row r="82" spans="1:6" s="24" customFormat="1" ht="15">
      <c r="A82" s="7">
        <v>76</v>
      </c>
      <c r="B82" s="25" t="s">
        <v>128</v>
      </c>
      <c r="C82" s="26" t="s">
        <v>56</v>
      </c>
      <c r="D82" s="20">
        <f t="shared" ref="D82" si="41">D83+D84</f>
        <v>1472379000</v>
      </c>
      <c r="E82" s="20">
        <f t="shared" ref="E82" si="42">E83+E84</f>
        <v>1496100000</v>
      </c>
    </row>
    <row r="83" spans="1:6" s="24" customFormat="1" ht="90">
      <c r="A83" s="7">
        <v>77</v>
      </c>
      <c r="B83" s="29" t="s">
        <v>59</v>
      </c>
      <c r="C83" s="26" t="s">
        <v>56</v>
      </c>
      <c r="D83" s="20">
        <v>859138000</v>
      </c>
      <c r="E83" s="20">
        <v>872527000</v>
      </c>
    </row>
    <row r="84" spans="1:6" s="24" customFormat="1" ht="45">
      <c r="A84" s="7">
        <v>78</v>
      </c>
      <c r="B84" s="30" t="s">
        <v>148</v>
      </c>
      <c r="C84" s="26" t="s">
        <v>56</v>
      </c>
      <c r="D84" s="20">
        <v>613241000</v>
      </c>
      <c r="E84" s="20">
        <v>623573000</v>
      </c>
    </row>
    <row r="85" spans="1:6" ht="24.75" customHeight="1">
      <c r="A85" s="7">
        <v>79</v>
      </c>
      <c r="B85" s="17" t="s">
        <v>82</v>
      </c>
      <c r="C85" s="18" t="s">
        <v>81</v>
      </c>
      <c r="D85" s="19">
        <f t="shared" ref="D85" si="43">D86+D88</f>
        <v>79216400</v>
      </c>
      <c r="E85" s="19">
        <f t="shared" ref="E85" si="44">E86+E88</f>
        <v>77758700</v>
      </c>
      <c r="F85" s="32"/>
    </row>
    <row r="86" spans="1:6" s="32" customFormat="1" ht="60">
      <c r="A86" s="7">
        <v>80</v>
      </c>
      <c r="B86" s="17" t="s">
        <v>136</v>
      </c>
      <c r="C86" s="18" t="s">
        <v>88</v>
      </c>
      <c r="D86" s="13">
        <f t="shared" ref="D86:E86" si="45">D87</f>
        <v>34346700</v>
      </c>
      <c r="E86" s="13">
        <f t="shared" si="45"/>
        <v>34346700</v>
      </c>
      <c r="F86" s="47"/>
    </row>
    <row r="87" spans="1:6" s="32" customFormat="1" ht="60">
      <c r="A87" s="7">
        <v>81</v>
      </c>
      <c r="B87" s="25" t="s">
        <v>137</v>
      </c>
      <c r="C87" s="18" t="s">
        <v>87</v>
      </c>
      <c r="D87" s="13">
        <f>2693100+31653600</f>
        <v>34346700</v>
      </c>
      <c r="E87" s="13">
        <v>34346700</v>
      </c>
      <c r="F87" s="47"/>
    </row>
    <row r="88" spans="1:6" s="32" customFormat="1" ht="25.5" customHeight="1">
      <c r="A88" s="7">
        <v>82</v>
      </c>
      <c r="B88" s="17" t="s">
        <v>154</v>
      </c>
      <c r="C88" s="26" t="s">
        <v>155</v>
      </c>
      <c r="D88" s="13">
        <f t="shared" ref="D88" si="46">D89</f>
        <v>44869700</v>
      </c>
      <c r="E88" s="13">
        <f t="shared" ref="E88" si="47">E89</f>
        <v>43412000</v>
      </c>
    </row>
    <row r="89" spans="1:6" s="32" customFormat="1" ht="30">
      <c r="A89" s="7">
        <v>83</v>
      </c>
      <c r="B89" s="17" t="s">
        <v>151</v>
      </c>
      <c r="C89" s="26" t="s">
        <v>152</v>
      </c>
      <c r="D89" s="13">
        <f t="shared" ref="D89:E89" si="48">SUM(D90:D96)</f>
        <v>44869700</v>
      </c>
      <c r="E89" s="13">
        <f t="shared" si="48"/>
        <v>43412000</v>
      </c>
    </row>
    <row r="90" spans="1:6" s="32" customFormat="1" ht="45">
      <c r="A90" s="7">
        <v>84</v>
      </c>
      <c r="B90" s="17" t="s">
        <v>153</v>
      </c>
      <c r="C90" s="26" t="s">
        <v>152</v>
      </c>
      <c r="D90" s="49">
        <v>44869700</v>
      </c>
      <c r="E90" s="49">
        <v>43412000</v>
      </c>
    </row>
    <row r="91" spans="1:6">
      <c r="B91" s="34"/>
      <c r="C91" s="35"/>
      <c r="D91" s="36"/>
      <c r="E91" s="36"/>
    </row>
    <row r="92" spans="1:6">
      <c r="C92" s="38"/>
      <c r="D92" s="39"/>
      <c r="E92" s="39"/>
    </row>
    <row r="93" spans="1:6">
      <c r="C93" s="38"/>
      <c r="D93" s="39"/>
      <c r="E93" s="39"/>
    </row>
    <row r="94" spans="1:6">
      <c r="C94" s="38"/>
      <c r="D94" s="39"/>
      <c r="E94" s="39"/>
    </row>
    <row r="95" spans="1:6">
      <c r="C95" s="38"/>
      <c r="D95" s="39"/>
      <c r="E95" s="39"/>
    </row>
    <row r="96" spans="1:6">
      <c r="C96" s="38"/>
      <c r="D96" s="39"/>
      <c r="E96" s="39"/>
    </row>
    <row r="97" spans="3:5">
      <c r="C97" s="38"/>
      <c r="D97" s="39"/>
      <c r="E97" s="39"/>
    </row>
    <row r="98" spans="3:5">
      <c r="C98" s="38"/>
      <c r="D98" s="39"/>
      <c r="E98" s="39"/>
    </row>
    <row r="99" spans="3:5">
      <c r="C99" s="38"/>
      <c r="D99" s="39"/>
      <c r="E99" s="39"/>
    </row>
    <row r="100" spans="3:5">
      <c r="C100" s="38"/>
      <c r="D100" s="39"/>
      <c r="E100" s="39"/>
    </row>
    <row r="101" spans="3:5">
      <c r="C101" s="38"/>
      <c r="D101" s="39"/>
      <c r="E101" s="39"/>
    </row>
    <row r="102" spans="3:5">
      <c r="C102" s="38"/>
      <c r="D102" s="39"/>
      <c r="E102" s="39"/>
    </row>
    <row r="103" spans="3:5">
      <c r="C103" s="38"/>
      <c r="D103" s="39"/>
      <c r="E103" s="39"/>
    </row>
    <row r="104" spans="3:5">
      <c r="C104" s="38"/>
      <c r="D104" s="39"/>
      <c r="E104" s="39"/>
    </row>
    <row r="105" spans="3:5">
      <c r="C105" s="38"/>
      <c r="D105" s="39"/>
      <c r="E105" s="39"/>
    </row>
    <row r="106" spans="3:5">
      <c r="C106" s="38"/>
      <c r="D106" s="39"/>
      <c r="E106" s="39"/>
    </row>
    <row r="107" spans="3:5">
      <c r="C107" s="38"/>
      <c r="D107" s="39"/>
      <c r="E107" s="39"/>
    </row>
    <row r="108" spans="3:5">
      <c r="C108" s="38"/>
      <c r="D108" s="39"/>
      <c r="E108" s="39"/>
    </row>
    <row r="109" spans="3:5">
      <c r="C109" s="38"/>
      <c r="D109" s="39"/>
      <c r="E109" s="39"/>
    </row>
    <row r="110" spans="3:5">
      <c r="C110" s="38"/>
      <c r="D110" s="39"/>
      <c r="E110" s="39"/>
    </row>
    <row r="111" spans="3:5">
      <c r="C111" s="38"/>
      <c r="D111" s="39"/>
      <c r="E111" s="39"/>
    </row>
    <row r="112" spans="3:5">
      <c r="C112" s="38"/>
      <c r="D112" s="39"/>
      <c r="E112" s="39"/>
    </row>
    <row r="113" spans="3:5">
      <c r="C113" s="38"/>
      <c r="D113" s="39"/>
      <c r="E113" s="39"/>
    </row>
    <row r="114" spans="3:5">
      <c r="C114" s="38"/>
      <c r="D114" s="39"/>
      <c r="E114" s="39"/>
    </row>
  </sheetData>
  <mergeCells count="1">
    <mergeCell ref="A4:E4"/>
  </mergeCells>
  <pageMargins left="1.1417322834645669" right="0.39370078740157483" top="0.78740157480314965" bottom="0.3" header="0.6692913385826772" footer="0.35433070866141736"/>
  <pageSetup paperSize="8" scale="83" fitToHeight="4" orientation="portrait" copies="2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Лист1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fdc18</cp:lastModifiedBy>
  <cp:lastPrinted>2021-02-09T09:27:53Z</cp:lastPrinted>
  <dcterms:created xsi:type="dcterms:W3CDTF">2018-10-18T10:31:29Z</dcterms:created>
  <dcterms:modified xsi:type="dcterms:W3CDTF">2021-02-09T09:34:35Z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